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Q:\Land Development Regulations\Development Review Manual\DRM updates\"/>
    </mc:Choice>
  </mc:AlternateContent>
  <xr:revisionPtr revIDLastSave="0" documentId="13_ncr:1_{B9A60A8E-F217-42C9-83EB-702BFA690765}" xr6:coauthVersionLast="36" xr6:coauthVersionMax="36" xr10:uidLastSave="{00000000-0000-0000-0000-000000000000}"/>
  <workbookProtection workbookAlgorithmName="SHA-512" workbookHashValue="pdA7ye8xgufKaTv1QvEwbLIgMW4nxbvhihnkaQ8B1Amr/Of0kOxZPqq5E7iso629NWjhXwtkPrYAYfGSB7BxTg==" workbookSaltValue="MnFFYgsfJXxOE+/r1pv8ag==" workbookSpinCount="100000" lockStructure="1"/>
  <bookViews>
    <workbookView xWindow="-120" yWindow="-120" windowWidth="29040" windowHeight="15840" activeTab="1" xr2:uid="{00000000-000D-0000-FFFF-FFFF00000000}"/>
  </bookViews>
  <sheets>
    <sheet name="Sub_RwConst" sheetId="1" r:id="rId1"/>
    <sheet name="Comm_Multi" sheetId="2" r:id="rId2"/>
    <sheet name="List" sheetId="3" r:id="rId3"/>
  </sheets>
  <definedNames>
    <definedName name="_xlnm.Print_Area" localSheetId="0">Sub_RwConst!$A$1:$B$34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25" i="1" l="1"/>
  <c r="B25" i="2"/>
  <c r="B20" i="1" l="1"/>
  <c r="B16" i="1"/>
  <c r="B16" i="2"/>
  <c r="B28" i="1" l="1"/>
  <c r="B27" i="1"/>
  <c r="B18" i="1"/>
  <c r="B28" i="2"/>
  <c r="B27" i="2"/>
  <c r="B30" i="1" l="1"/>
  <c r="B30" i="2"/>
  <c r="B20" i="2"/>
  <c r="B19" i="2"/>
  <c r="B18" i="2"/>
  <c r="B17" i="2" l="1"/>
  <c r="B21" i="2" s="1"/>
  <c r="B21" i="1" l="1"/>
</calcChain>
</file>

<file path=xl/sharedStrings.xml><?xml version="1.0" encoding="utf-8"?>
<sst xmlns="http://schemas.openxmlformats.org/spreadsheetml/2006/main" count="78" uniqueCount="42">
  <si>
    <t>Subdivision and Roadway Construction Plans Fee Calculation Form</t>
  </si>
  <si>
    <t>Response</t>
  </si>
  <si>
    <t>Water provider?</t>
  </si>
  <si>
    <t>Sewer provider?</t>
  </si>
  <si>
    <t>Is reuse proposed?</t>
  </si>
  <si>
    <t>How many 1/4 miles of roadway (round up to nearest 1/4 mile)?</t>
  </si>
  <si>
    <t>How many cleared acres (round up to the nearest acre)?</t>
  </si>
  <si>
    <t>St. Johns County Utilities</t>
  </si>
  <si>
    <t>How many lift stations proposed?</t>
  </si>
  <si>
    <t>Yes</t>
  </si>
  <si>
    <t>No</t>
  </si>
  <si>
    <r>
      <t xml:space="preserve">Is either water </t>
    </r>
    <r>
      <rPr>
        <b/>
        <sz val="11"/>
        <color theme="1"/>
        <rFont val="Calibri"/>
        <family val="2"/>
        <scheme val="minor"/>
      </rPr>
      <t xml:space="preserve">and/or </t>
    </r>
    <r>
      <rPr>
        <sz val="11"/>
        <color theme="1"/>
        <rFont val="Calibri"/>
        <family val="2"/>
        <scheme val="minor"/>
      </rPr>
      <t>sewer provided by St. Johns County Utilities?</t>
    </r>
  </si>
  <si>
    <t>Review Fee per 1/4 Mile Calculations:</t>
  </si>
  <si>
    <t>Base Review Fee:</t>
  </si>
  <si>
    <t>Base Clearing Review Fee:</t>
  </si>
  <si>
    <t>Total Construction Inspection Fee (due prior to construction plans release):</t>
  </si>
  <si>
    <t>These fees are based on 1/4 mile increments of infrastructure improvements, rounded up to the nearest 1/4 mile. Clearing fees are based on acres rounded up to the nearest acre. Review fees are due at plan submittal and construction inspection fees are due prior to plans approval.</t>
  </si>
  <si>
    <t>Please answer the following questions about the Project</t>
  </si>
  <si>
    <t>Fee Category</t>
  </si>
  <si>
    <t>Fee Amount</t>
  </si>
  <si>
    <t>Total Review Fee (due at construction plans submittal):</t>
  </si>
  <si>
    <t>Base Construction Inspection Review Fee:</t>
  </si>
  <si>
    <t>Calculation of review fees:</t>
  </si>
  <si>
    <t>Calculation of construction inspection fees:</t>
  </si>
  <si>
    <t>Printed Name:</t>
  </si>
  <si>
    <t>Signature:</t>
  </si>
  <si>
    <t>I certify that the above project information is true to the best of my knowledge.</t>
  </si>
  <si>
    <t>Utility company other than SJCUD</t>
  </si>
  <si>
    <t>Commercial and Multifamily Construction Plans Fee Calculation Form</t>
  </si>
  <si>
    <t>These fees are based on project acres of infrastructure improvements, rounded up to the nearest acre. Clearing fees are also based on acres rounded up to the nearest acre. Review fees are due at plan submittal and construction inspection fees are due prior to plans approval.</t>
  </si>
  <si>
    <t>How many project acres (round up to the nearest acre)?</t>
  </si>
  <si>
    <t>Review Fee per Acre Calculations:</t>
  </si>
  <si>
    <t>Clearing Fee per Acre ($36):</t>
  </si>
  <si>
    <t>Re-inspection Fee is $104 (as required)</t>
  </si>
  <si>
    <t>Each SJCUD lift station is an additional $219</t>
  </si>
  <si>
    <r>
      <rPr>
        <u/>
        <sz val="11"/>
        <color theme="1"/>
        <rFont val="Calibri"/>
        <family val="2"/>
        <scheme val="minor"/>
      </rPr>
      <t>Please choose the acre dollar rate for the utility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$788
If both water </t>
    </r>
    <r>
      <rPr>
        <b/>
        <sz val="11"/>
        <color theme="1"/>
        <rFont val="Calibri"/>
        <family val="2"/>
        <scheme val="minor"/>
      </rPr>
      <t>AND</t>
    </r>
    <r>
      <rPr>
        <sz val="11"/>
        <color theme="1"/>
        <rFont val="Calibri"/>
        <family val="2"/>
        <scheme val="minor"/>
      </rPr>
      <t xml:space="preserve"> sewer provided by SJCUD: $679
If only water </t>
    </r>
    <r>
      <rPr>
        <b/>
        <sz val="11"/>
        <color theme="1"/>
        <rFont val="Calibri"/>
        <family val="2"/>
        <scheme val="minor"/>
      </rPr>
      <t>OR</t>
    </r>
    <r>
      <rPr>
        <sz val="11"/>
        <color theme="1"/>
        <rFont val="Calibri"/>
        <family val="2"/>
        <scheme val="minor"/>
      </rPr>
      <t xml:space="preserve"> sewer is provided by SJCUD: $569
If neither water </t>
    </r>
    <r>
      <rPr>
        <b/>
        <sz val="11"/>
        <color theme="1"/>
        <rFont val="Calibri"/>
        <family val="2"/>
        <scheme val="minor"/>
      </rPr>
      <t>OR</t>
    </r>
    <r>
      <rPr>
        <sz val="11"/>
        <color theme="1"/>
        <rFont val="Calibri"/>
        <family val="2"/>
        <scheme val="minor"/>
      </rPr>
      <t xml:space="preserve"> sewer is provided by SJCUD: $312</t>
    </r>
  </si>
  <si>
    <t>Each SJCUD lift station is an additional $274</t>
  </si>
  <si>
    <r>
      <rPr>
        <u/>
        <sz val="11"/>
        <color theme="1"/>
        <rFont val="Calibri"/>
        <family val="2"/>
        <scheme val="minor"/>
      </rPr>
      <t>Please choose the 1/4 mile dollar rate for the utilities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$682
If both water </t>
    </r>
    <r>
      <rPr>
        <b/>
        <sz val="11"/>
        <color theme="1"/>
        <rFont val="Calibri"/>
        <family val="2"/>
        <scheme val="minor"/>
      </rPr>
      <t>AND</t>
    </r>
    <r>
      <rPr>
        <sz val="11"/>
        <color theme="1"/>
        <rFont val="Calibri"/>
        <family val="2"/>
        <scheme val="minor"/>
      </rPr>
      <t xml:space="preserve"> sewer provided by SJCUD: $545
If only water </t>
    </r>
    <r>
      <rPr>
        <b/>
        <sz val="11"/>
        <color theme="1"/>
        <rFont val="Calibri"/>
        <family val="2"/>
        <scheme val="minor"/>
      </rPr>
      <t>OR</t>
    </r>
    <r>
      <rPr>
        <sz val="11"/>
        <color theme="1"/>
        <rFont val="Calibri"/>
        <family val="2"/>
        <scheme val="minor"/>
      </rPr>
      <t xml:space="preserve"> sewer is provided by SJCUD: $457
If </t>
    </r>
    <r>
      <rPr>
        <b/>
        <sz val="11"/>
        <color theme="1"/>
        <rFont val="Calibri"/>
        <family val="2"/>
        <scheme val="minor"/>
      </rPr>
      <t>neither</t>
    </r>
    <r>
      <rPr>
        <sz val="11"/>
        <color theme="1"/>
        <rFont val="Calibri"/>
        <family val="2"/>
        <scheme val="minor"/>
      </rPr>
      <t xml:space="preserve"> water </t>
    </r>
    <r>
      <rPr>
        <b/>
        <sz val="11"/>
        <color theme="1"/>
        <rFont val="Calibri"/>
        <family val="2"/>
        <scheme val="minor"/>
      </rPr>
      <t>OR</t>
    </r>
    <r>
      <rPr>
        <sz val="11"/>
        <color theme="1"/>
        <rFont val="Calibri"/>
        <family val="2"/>
        <scheme val="minor"/>
      </rPr>
      <t xml:space="preserve"> sewer is provided by SJCUD: $260</t>
    </r>
  </si>
  <si>
    <t>Each SJCUD lift station is an additional $493</t>
  </si>
  <si>
    <t>Each SJCUD lift station is an additional $823</t>
  </si>
  <si>
    <r>
      <rPr>
        <u/>
        <sz val="11"/>
        <color theme="1"/>
        <rFont val="Calibri"/>
        <family val="2"/>
        <scheme val="minor"/>
      </rPr>
      <t>Please choose the acre dollar rate for the utilities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$568
If both water </t>
    </r>
    <r>
      <rPr>
        <b/>
        <sz val="11"/>
        <color theme="1"/>
        <rFont val="Calibri"/>
        <family val="2"/>
        <scheme val="minor"/>
      </rPr>
      <t>AND</t>
    </r>
    <r>
      <rPr>
        <sz val="11"/>
        <color theme="1"/>
        <rFont val="Calibri"/>
        <family val="2"/>
        <scheme val="minor"/>
      </rPr>
      <t xml:space="preserve"> sewer provided by SJCUD: $459
If only water </t>
    </r>
    <r>
      <rPr>
        <b/>
        <sz val="11"/>
        <color theme="1"/>
        <rFont val="Calibri"/>
        <family val="2"/>
        <scheme val="minor"/>
      </rPr>
      <t>OR</t>
    </r>
    <r>
      <rPr>
        <sz val="11"/>
        <color theme="1"/>
        <rFont val="Calibri"/>
        <family val="2"/>
        <scheme val="minor"/>
      </rPr>
      <t xml:space="preserve"> sewer is provided by SJCUD: $382
If </t>
    </r>
    <r>
      <rPr>
        <b/>
        <sz val="11"/>
        <color theme="1"/>
        <rFont val="Calibri"/>
        <family val="2"/>
        <scheme val="minor"/>
      </rPr>
      <t>neither</t>
    </r>
    <r>
      <rPr>
        <sz val="11"/>
        <color theme="1"/>
        <rFont val="Calibri"/>
        <family val="2"/>
        <scheme val="minor"/>
      </rPr>
      <t xml:space="preserve"> water </t>
    </r>
    <r>
      <rPr>
        <b/>
        <sz val="11"/>
        <color theme="1"/>
        <rFont val="Calibri"/>
        <family val="2"/>
        <scheme val="minor"/>
      </rPr>
      <t>OR</t>
    </r>
    <r>
      <rPr>
        <sz val="11"/>
        <color theme="1"/>
        <rFont val="Calibri"/>
        <family val="2"/>
        <scheme val="minor"/>
      </rPr>
      <t xml:space="preserve"> sewer is provided by SJCUD: $130</t>
    </r>
  </si>
  <si>
    <r>
      <rPr>
        <u/>
        <sz val="11"/>
        <color theme="1"/>
        <rFont val="Calibri"/>
        <family val="2"/>
        <scheme val="minor"/>
      </rPr>
      <t>Please choose the 1/4 mile dollar rate for the utility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t>
    </r>
    <r>
      <rPr>
        <b/>
        <sz val="11"/>
        <color theme="1"/>
        <rFont val="Calibri"/>
        <family val="2"/>
        <scheme val="minor"/>
      </rPr>
      <t>AND</t>
    </r>
    <r>
      <rPr>
        <sz val="11"/>
        <color theme="1"/>
        <rFont val="Calibri"/>
        <family val="2"/>
        <scheme val="minor"/>
      </rPr>
      <t xml:space="preserve"> Reuse: $3,478
If both water </t>
    </r>
    <r>
      <rPr>
        <b/>
        <sz val="11"/>
        <color theme="1"/>
        <rFont val="Calibri"/>
        <family val="2"/>
        <scheme val="minor"/>
      </rPr>
      <t>AND</t>
    </r>
    <r>
      <rPr>
        <sz val="11"/>
        <color theme="1"/>
        <rFont val="Calibri"/>
        <family val="2"/>
        <scheme val="minor"/>
      </rPr>
      <t xml:space="preserve"> sewer provided by SJCUD: $3,170
If only water </t>
    </r>
    <r>
      <rPr>
        <b/>
        <sz val="11"/>
        <color theme="1"/>
        <rFont val="Calibri"/>
        <family val="2"/>
        <scheme val="minor"/>
      </rPr>
      <t>OR</t>
    </r>
    <r>
      <rPr>
        <sz val="11"/>
        <color theme="1"/>
        <rFont val="Calibri"/>
        <family val="2"/>
        <scheme val="minor"/>
      </rPr>
      <t xml:space="preserve"> sewer is provided by SJCUD: $2,644
If neither water </t>
    </r>
    <r>
      <rPr>
        <b/>
        <sz val="11"/>
        <color theme="1"/>
        <rFont val="Calibri"/>
        <family val="2"/>
        <scheme val="minor"/>
      </rPr>
      <t>OR</t>
    </r>
    <r>
      <rPr>
        <sz val="11"/>
        <color theme="1"/>
        <rFont val="Calibri"/>
        <family val="2"/>
        <scheme val="minor"/>
      </rPr>
      <t xml:space="preserve"> sewer is provided by SJCUD: $1,558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</si>
</sst>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DE9E7"/>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0" fillId="0" borderId="0" xfId="0" applyProtection="1">
      <protection locked="0"/>
    </xf>
    <xf numFmtId="0" fontId="0" fillId="0" borderId="2" xfId="0" applyBorder="1" applyAlignment="1" applyProtection="1">
      <alignment wrapText="1"/>
      <protection locked="0"/>
    </xf>
    <xf numFmtId="0" fontId="0" fillId="0" borderId="1" xfId="0" applyBorder="1" applyProtection="1">
      <protection locked="0"/>
    </xf>
    <xf numFmtId="0" fontId="0" fillId="0" borderId="5" xfId="0" applyBorder="1" applyProtection="1">
      <protection locked="0"/>
    </xf>
    <xf numFmtId="0" fontId="1" fillId="2" borderId="2" xfId="0" applyFont="1" applyFill="1" applyBorder="1" applyProtection="1">
      <protection locked="0"/>
    </xf>
    <xf numFmtId="164" fontId="0" fillId="3" borderId="2" xfId="0" applyNumberFormat="1" applyFill="1" applyBorder="1" applyProtection="1"/>
    <xf numFmtId="164" fontId="0" fillId="3" borderId="2" xfId="0" applyNumberFormat="1" applyFill="1" applyBorder="1" applyAlignment="1" applyProtection="1">
      <alignment wrapText="1"/>
    </xf>
    <xf numFmtId="0" fontId="0" fillId="0" borderId="0" xfId="0" applyProtection="1"/>
    <xf numFmtId="0" fontId="1" fillId="2" borderId="2" xfId="0" applyFont="1" applyFill="1" applyBorder="1" applyProtection="1"/>
    <xf numFmtId="0" fontId="0" fillId="0" borderId="2" xfId="0" applyBorder="1" applyProtection="1"/>
    <xf numFmtId="0" fontId="0" fillId="0" borderId="2" xfId="0" applyBorder="1" applyAlignment="1" applyProtection="1">
      <alignment wrapText="1"/>
    </xf>
    <xf numFmtId="0" fontId="2" fillId="0" borderId="1" xfId="0" applyFont="1" applyBorder="1" applyProtection="1"/>
    <xf numFmtId="0" fontId="0" fillId="0" borderId="1" xfId="0" applyBorder="1" applyProtection="1"/>
    <xf numFmtId="0" fontId="0" fillId="0" borderId="2" xfId="0" applyFont="1" applyBorder="1" applyProtection="1"/>
    <xf numFmtId="0" fontId="0" fillId="0" borderId="4" xfId="0" applyFont="1" applyBorder="1" applyProtection="1"/>
    <xf numFmtId="0" fontId="1" fillId="0" borderId="3" xfId="0" applyFont="1" applyBorder="1" applyProtection="1"/>
    <xf numFmtId="0" fontId="4" fillId="0" borderId="1" xfId="0" applyFont="1" applyBorder="1" applyProtection="1"/>
    <xf numFmtId="164" fontId="0" fillId="0" borderId="0" xfId="0" applyNumberFormat="1" applyProtection="1"/>
    <xf numFmtId="0" fontId="0" fillId="4" borderId="2" xfId="0" applyFill="1" applyBorder="1" applyProtection="1">
      <protection locked="0"/>
    </xf>
    <xf numFmtId="164" fontId="0" fillId="4" borderId="2" xfId="0" applyNumberFormat="1" applyFill="1" applyBorder="1" applyAlignment="1" applyProtection="1">
      <alignment wrapText="1"/>
      <protection locked="0"/>
    </xf>
    <xf numFmtId="164" fontId="0" fillId="4" borderId="2" xfId="0" applyNumberFormat="1" applyFill="1" applyBorder="1" applyProtection="1">
      <protection locked="0"/>
    </xf>
    <xf numFmtId="164" fontId="0" fillId="5" borderId="2" xfId="0" applyNumberFormat="1" applyFill="1" applyBorder="1" applyProtection="1">
      <protection locked="0"/>
    </xf>
    <xf numFmtId="0" fontId="0" fillId="5" borderId="2" xfId="0" applyFill="1" applyBorder="1" applyProtection="1">
      <protection locked="0"/>
    </xf>
    <xf numFmtId="164" fontId="0" fillId="5" borderId="2" xfId="0" applyNumberFormat="1" applyFill="1" applyBorder="1" applyAlignment="1" applyProtection="1">
      <alignment wrapText="1"/>
      <protection locked="0"/>
    </xf>
    <xf numFmtId="0" fontId="0" fillId="0" borderId="7" xfId="0" applyFont="1" applyBorder="1" applyProtection="1"/>
    <xf numFmtId="0" fontId="0" fillId="0" borderId="7" xfId="0" applyFont="1" applyBorder="1" applyAlignment="1" applyProtection="1">
      <alignment wrapText="1"/>
    </xf>
    <xf numFmtId="164" fontId="0" fillId="3" borderId="8" xfId="0" applyNumberFormat="1" applyFill="1" applyBorder="1" applyProtection="1"/>
    <xf numFmtId="164" fontId="1" fillId="3" borderId="6" xfId="0" applyNumberFormat="1" applyFont="1" applyFill="1" applyBorder="1" applyProtection="1"/>
    <xf numFmtId="0" fontId="0" fillId="0" borderId="7" xfId="0" applyBorder="1" applyAlignment="1" applyProtection="1">
      <alignment wrapText="1"/>
    </xf>
    <xf numFmtId="0" fontId="0" fillId="0" borderId="7" xfId="0" applyBorder="1" applyAlignment="1" applyProtection="1">
      <alignment wrapText="1"/>
      <protection locked="0"/>
    </xf>
    <xf numFmtId="164" fontId="0" fillId="3" borderId="9" xfId="0" applyNumberFormat="1" applyFill="1" applyBorder="1" applyProtection="1"/>
    <xf numFmtId="0" fontId="2" fillId="0" borderId="0" xfId="0" applyFont="1" applyAlignment="1" applyProtection="1">
      <alignment wrapText="1"/>
    </xf>
    <xf numFmtId="0" fontId="0" fillId="0" borderId="0" xfId="0" applyAlignment="1" applyProtection="1">
      <alignment wrapText="1"/>
    </xf>
    <xf numFmtId="0" fontId="5" fillId="5" borderId="0" xfId="0" applyFont="1" applyFill="1" applyAlignment="1" applyProtection="1">
      <alignment horizontal="center" wrapText="1"/>
    </xf>
    <xf numFmtId="0" fontId="1" fillId="5" borderId="0" xfId="0" applyFont="1" applyFill="1" applyAlignment="1" applyProtection="1">
      <alignment horizontal="center" wrapText="1"/>
    </xf>
    <xf numFmtId="0" fontId="5" fillId="4" borderId="0" xfId="0" applyFont="1" applyFill="1" applyAlignment="1" applyProtection="1">
      <alignment horizontal="center" wrapText="1"/>
    </xf>
    <xf numFmtId="0" fontId="1" fillId="4" borderId="0" xfId="0" applyFont="1" applyFill="1" applyAlignment="1" applyProtection="1">
      <alignment horizontal="center" wrapText="1"/>
    </xf>
  </cellXfs>
  <cellStyles count="1">
    <cellStyle name="Normal" xfId="0" builtinId="0"/>
  </cellStyles>
  <dxfs count="0"/>
  <tableStyles count="0" defaultTableStyle="TableStyleMedium2" defaultPivotStyle="PivotStyleLight16"/>
  <colors>
    <mruColors>
      <color rgb="FF9DE9E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E9E7"/>
    <pageSetUpPr fitToPage="1"/>
  </sheetPr>
  <dimension ref="A1:B34"/>
  <sheetViews>
    <sheetView zoomScaleNormal="100" workbookViewId="0">
      <selection activeCell="B12" sqref="B12"/>
    </sheetView>
  </sheetViews>
  <sheetFormatPr defaultColWidth="8.81640625" defaultRowHeight="14.5" x14ac:dyDescent="0.35"/>
  <cols>
    <col min="1" max="1" width="71.7265625" style="1" customWidth="1"/>
    <col min="2" max="2" width="61.7265625" style="1" customWidth="1"/>
    <col min="3" max="16384" width="8.81640625" style="1"/>
  </cols>
  <sheetData>
    <row r="1" spans="1:2" ht="16.5" customHeight="1" x14ac:dyDescent="0.45">
      <c r="A1" s="34" t="s">
        <v>0</v>
      </c>
      <c r="B1" s="35"/>
    </row>
    <row r="2" spans="1:2" ht="33" customHeight="1" x14ac:dyDescent="0.35">
      <c r="A2" s="32" t="s">
        <v>16</v>
      </c>
      <c r="B2" s="33"/>
    </row>
    <row r="4" spans="1:2" x14ac:dyDescent="0.35">
      <c r="A4" s="9" t="s">
        <v>17</v>
      </c>
      <c r="B4" s="5" t="s">
        <v>1</v>
      </c>
    </row>
    <row r="5" spans="1:2" x14ac:dyDescent="0.35">
      <c r="A5" s="10" t="s">
        <v>5</v>
      </c>
      <c r="B5" s="23"/>
    </row>
    <row r="6" spans="1:2" x14ac:dyDescent="0.35">
      <c r="A6" s="10" t="s">
        <v>6</v>
      </c>
      <c r="B6" s="23"/>
    </row>
    <row r="7" spans="1:2" x14ac:dyDescent="0.35">
      <c r="A7" s="10" t="s">
        <v>11</v>
      </c>
      <c r="B7" s="23" t="s">
        <v>9</v>
      </c>
    </row>
    <row r="8" spans="1:2" x14ac:dyDescent="0.35">
      <c r="A8" s="10" t="s">
        <v>2</v>
      </c>
      <c r="B8" s="23" t="s">
        <v>7</v>
      </c>
    </row>
    <row r="9" spans="1:2" x14ac:dyDescent="0.35">
      <c r="A9" s="10" t="s">
        <v>3</v>
      </c>
      <c r="B9" s="23" t="s">
        <v>7</v>
      </c>
    </row>
    <row r="10" spans="1:2" x14ac:dyDescent="0.35">
      <c r="A10" s="10" t="s">
        <v>4</v>
      </c>
      <c r="B10" s="23" t="s">
        <v>10</v>
      </c>
    </row>
    <row r="11" spans="1:2" x14ac:dyDescent="0.35">
      <c r="A11" s="10" t="s">
        <v>8</v>
      </c>
      <c r="B11" s="23">
        <v>0</v>
      </c>
    </row>
    <row r="12" spans="1:2" ht="72.5" x14ac:dyDescent="0.35">
      <c r="A12" s="11" t="s">
        <v>37</v>
      </c>
      <c r="B12" s="24">
        <v>545</v>
      </c>
    </row>
    <row r="13" spans="1:2" x14ac:dyDescent="0.35">
      <c r="A13" s="8"/>
    </row>
    <row r="14" spans="1:2" ht="15.5" x14ac:dyDescent="0.35">
      <c r="A14" s="12" t="s">
        <v>22</v>
      </c>
      <c r="B14" s="3"/>
    </row>
    <row r="15" spans="1:2" x14ac:dyDescent="0.35">
      <c r="A15" s="9" t="s">
        <v>18</v>
      </c>
      <c r="B15" s="9" t="s">
        <v>19</v>
      </c>
    </row>
    <row r="16" spans="1:2" x14ac:dyDescent="0.35">
      <c r="A16" s="25" t="s">
        <v>13</v>
      </c>
      <c r="B16" s="6">
        <f>IF(B7="Yes",1397,628)</f>
        <v>1397</v>
      </c>
    </row>
    <row r="17" spans="1:2" x14ac:dyDescent="0.35">
      <c r="A17" s="15" t="s">
        <v>12</v>
      </c>
      <c r="B17" s="27">
        <f>B12*B5</f>
        <v>0</v>
      </c>
    </row>
    <row r="18" spans="1:2" ht="19.899999999999999" customHeight="1" x14ac:dyDescent="0.35">
      <c r="A18" s="26" t="s">
        <v>38</v>
      </c>
      <c r="B18" s="6">
        <f>493*B11</f>
        <v>0</v>
      </c>
    </row>
    <row r="19" spans="1:2" x14ac:dyDescent="0.35">
      <c r="A19" s="25" t="s">
        <v>14</v>
      </c>
      <c r="B19" s="6">
        <v>320</v>
      </c>
    </row>
    <row r="20" spans="1:2" x14ac:dyDescent="0.35">
      <c r="A20" s="25" t="s">
        <v>32</v>
      </c>
      <c r="B20" s="6">
        <f>36*B6</f>
        <v>0</v>
      </c>
    </row>
    <row r="21" spans="1:2" ht="15" thickBot="1" x14ac:dyDescent="0.4">
      <c r="A21" s="16" t="s">
        <v>20</v>
      </c>
      <c r="B21" s="28">
        <f>SUM(B16:B20)</f>
        <v>1717</v>
      </c>
    </row>
    <row r="22" spans="1:2" ht="15" thickTop="1" x14ac:dyDescent="0.35"/>
    <row r="23" spans="1:2" ht="15.5" x14ac:dyDescent="0.35">
      <c r="A23" s="12" t="s">
        <v>23</v>
      </c>
      <c r="B23" s="8"/>
    </row>
    <row r="24" spans="1:2" x14ac:dyDescent="0.35">
      <c r="A24" s="9" t="s">
        <v>18</v>
      </c>
      <c r="B24" s="9" t="s">
        <v>19</v>
      </c>
    </row>
    <row r="25" spans="1:2" x14ac:dyDescent="0.35">
      <c r="A25" s="14" t="s">
        <v>21</v>
      </c>
      <c r="B25" s="6">
        <f>IF(B7="Yes",923,364)</f>
        <v>923</v>
      </c>
    </row>
    <row r="26" spans="1:2" ht="72.5" x14ac:dyDescent="0.35">
      <c r="A26" s="11" t="s">
        <v>41</v>
      </c>
      <c r="B26" s="22">
        <v>2644</v>
      </c>
    </row>
    <row r="27" spans="1:2" x14ac:dyDescent="0.35">
      <c r="A27" s="15" t="s">
        <v>12</v>
      </c>
      <c r="B27" s="31">
        <f>B26*B5</f>
        <v>0</v>
      </c>
    </row>
    <row r="28" spans="1:2" x14ac:dyDescent="0.35">
      <c r="A28" s="29" t="s">
        <v>39</v>
      </c>
      <c r="B28" s="7">
        <f>823*B11</f>
        <v>0</v>
      </c>
    </row>
    <row r="29" spans="1:2" x14ac:dyDescent="0.35">
      <c r="A29" s="29" t="s">
        <v>33</v>
      </c>
      <c r="B29" s="11"/>
    </row>
    <row r="30" spans="1:2" ht="15" thickBot="1" x14ac:dyDescent="0.4">
      <c r="A30" s="16" t="s">
        <v>15</v>
      </c>
      <c r="B30" s="28">
        <f>B25+B27+B28</f>
        <v>923</v>
      </c>
    </row>
    <row r="31" spans="1:2" ht="15" thickTop="1" x14ac:dyDescent="0.35"/>
    <row r="32" spans="1:2" x14ac:dyDescent="0.35">
      <c r="A32" s="17" t="s">
        <v>26</v>
      </c>
    </row>
    <row r="33" spans="1:2" ht="33" customHeight="1" x14ac:dyDescent="0.35">
      <c r="A33" s="3" t="s">
        <v>25</v>
      </c>
      <c r="B33" s="3"/>
    </row>
    <row r="34" spans="1:2" ht="20.5" customHeight="1" x14ac:dyDescent="0.35">
      <c r="A34" s="4" t="s">
        <v>24</v>
      </c>
      <c r="B34" s="4"/>
    </row>
  </sheetData>
  <sheetProtection sheet="1" selectLockedCells="1"/>
  <mergeCells count="2">
    <mergeCell ref="A2:B2"/>
    <mergeCell ref="A1:B1"/>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List!$A$3:$A$4</xm:f>
          </x14:formula1>
          <xm:sqref>B10 B7</xm:sqref>
        </x14:dataValidation>
        <x14:dataValidation type="list" allowBlank="1" showInputMessage="1" showErrorMessage="1" xr:uid="{00000000-0002-0000-0000-000001000000}">
          <x14:formula1>
            <xm:f>List!$A$13:$A$16</xm:f>
          </x14:formula1>
          <xm:sqref>B12</xm:sqref>
        </x14:dataValidation>
        <x14:dataValidation type="list" allowBlank="1" showInputMessage="1" showErrorMessage="1" xr:uid="{00000000-0002-0000-0000-000002000000}">
          <x14:formula1>
            <xm:f>List!$A$9:$A$12</xm:f>
          </x14:formula1>
          <xm:sqref>B26</xm:sqref>
        </x14:dataValidation>
        <x14:dataValidation type="list" allowBlank="1" showInputMessage="1" showErrorMessage="1" xr:uid="{00000000-0002-0000-0000-000003000000}">
          <x14:formula1>
            <xm:f>List!$A$1:$A$2</xm:f>
          </x14:formula1>
          <xm:sqref>B8:B9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B34"/>
  <sheetViews>
    <sheetView tabSelected="1" workbookViewId="0">
      <selection activeCell="E27" sqref="E27"/>
    </sheetView>
  </sheetViews>
  <sheetFormatPr defaultColWidth="8.81640625" defaultRowHeight="14.5" x14ac:dyDescent="0.35"/>
  <cols>
    <col min="1" max="1" width="71.7265625" style="1" customWidth="1"/>
    <col min="2" max="2" width="61.7265625" style="1" customWidth="1"/>
    <col min="3" max="16384" width="8.81640625" style="1"/>
  </cols>
  <sheetData>
    <row r="1" spans="1:2" ht="16.5" customHeight="1" x14ac:dyDescent="0.45">
      <c r="A1" s="36" t="s">
        <v>28</v>
      </c>
      <c r="B1" s="37"/>
    </row>
    <row r="2" spans="1:2" ht="33" customHeight="1" x14ac:dyDescent="0.35">
      <c r="A2" s="32" t="s">
        <v>29</v>
      </c>
      <c r="B2" s="33"/>
    </row>
    <row r="3" spans="1:2" x14ac:dyDescent="0.35">
      <c r="A3" s="8"/>
      <c r="B3" s="8"/>
    </row>
    <row r="4" spans="1:2" x14ac:dyDescent="0.35">
      <c r="A4" s="9" t="s">
        <v>17</v>
      </c>
      <c r="B4" s="9" t="s">
        <v>1</v>
      </c>
    </row>
    <row r="5" spans="1:2" x14ac:dyDescent="0.35">
      <c r="A5" s="10" t="s">
        <v>30</v>
      </c>
      <c r="B5" s="19">
        <v>0</v>
      </c>
    </row>
    <row r="6" spans="1:2" x14ac:dyDescent="0.35">
      <c r="A6" s="10" t="s">
        <v>6</v>
      </c>
      <c r="B6" s="19">
        <v>0</v>
      </c>
    </row>
    <row r="7" spans="1:2" x14ac:dyDescent="0.35">
      <c r="A7" s="10" t="s">
        <v>11</v>
      </c>
      <c r="B7" s="19" t="s">
        <v>10</v>
      </c>
    </row>
    <row r="8" spans="1:2" x14ac:dyDescent="0.35">
      <c r="A8" s="10" t="s">
        <v>2</v>
      </c>
      <c r="B8" s="19" t="s">
        <v>27</v>
      </c>
    </row>
    <row r="9" spans="1:2" x14ac:dyDescent="0.35">
      <c r="A9" s="10" t="s">
        <v>3</v>
      </c>
      <c r="B9" s="19" t="s">
        <v>27</v>
      </c>
    </row>
    <row r="10" spans="1:2" x14ac:dyDescent="0.35">
      <c r="A10" s="10" t="s">
        <v>4</v>
      </c>
      <c r="B10" s="19" t="s">
        <v>10</v>
      </c>
    </row>
    <row r="11" spans="1:2" x14ac:dyDescent="0.35">
      <c r="A11" s="10" t="s">
        <v>8</v>
      </c>
      <c r="B11" s="19">
        <v>0</v>
      </c>
    </row>
    <row r="12" spans="1:2" ht="72.5" x14ac:dyDescent="0.35">
      <c r="A12" s="11" t="s">
        <v>40</v>
      </c>
      <c r="B12" s="20">
        <v>130</v>
      </c>
    </row>
    <row r="14" spans="1:2" ht="15.5" x14ac:dyDescent="0.35">
      <c r="A14" s="12" t="s">
        <v>22</v>
      </c>
      <c r="B14" s="13"/>
    </row>
    <row r="15" spans="1:2" x14ac:dyDescent="0.35">
      <c r="A15" s="9" t="s">
        <v>18</v>
      </c>
      <c r="B15" s="9" t="s">
        <v>19</v>
      </c>
    </row>
    <row r="16" spans="1:2" x14ac:dyDescent="0.35">
      <c r="A16" s="25" t="s">
        <v>13</v>
      </c>
      <c r="B16" s="6">
        <f>IF(B7="Yes",1397,628)</f>
        <v>628</v>
      </c>
    </row>
    <row r="17" spans="1:2" x14ac:dyDescent="0.35">
      <c r="A17" s="15" t="s">
        <v>31</v>
      </c>
      <c r="B17" s="27">
        <f>B12*B5</f>
        <v>0</v>
      </c>
    </row>
    <row r="18" spans="1:2" x14ac:dyDescent="0.35">
      <c r="A18" s="26" t="s">
        <v>34</v>
      </c>
      <c r="B18" s="6">
        <f>219*B11</f>
        <v>0</v>
      </c>
    </row>
    <row r="19" spans="1:2" x14ac:dyDescent="0.35">
      <c r="A19" s="25" t="s">
        <v>14</v>
      </c>
      <c r="B19" s="6">
        <f>IF(B6&gt;5,156,286)</f>
        <v>286</v>
      </c>
    </row>
    <row r="20" spans="1:2" x14ac:dyDescent="0.35">
      <c r="A20" s="25" t="s">
        <v>32</v>
      </c>
      <c r="B20" s="6">
        <f>IF(B6&gt;5,B6*36,0)</f>
        <v>0</v>
      </c>
    </row>
    <row r="21" spans="1:2" ht="15" thickBot="1" x14ac:dyDescent="0.4">
      <c r="A21" s="16" t="s">
        <v>20</v>
      </c>
      <c r="B21" s="28">
        <f>SUM(B16:B20)</f>
        <v>914</v>
      </c>
    </row>
    <row r="22" spans="1:2" ht="15" thickTop="1" x14ac:dyDescent="0.35"/>
    <row r="23" spans="1:2" ht="15.5" x14ac:dyDescent="0.35">
      <c r="A23" s="12" t="s">
        <v>23</v>
      </c>
      <c r="B23" s="8"/>
    </row>
    <row r="24" spans="1:2" x14ac:dyDescent="0.35">
      <c r="A24" s="9" t="s">
        <v>18</v>
      </c>
      <c r="B24" s="9" t="s">
        <v>19</v>
      </c>
    </row>
    <row r="25" spans="1:2" x14ac:dyDescent="0.35">
      <c r="A25" s="14" t="s">
        <v>21</v>
      </c>
      <c r="B25" s="6">
        <f>IF(B7="Yes",923,364)</f>
        <v>364</v>
      </c>
    </row>
    <row r="26" spans="1:2" ht="72.5" x14ac:dyDescent="0.35">
      <c r="A26" s="11" t="s">
        <v>35</v>
      </c>
      <c r="B26" s="21">
        <v>312</v>
      </c>
    </row>
    <row r="27" spans="1:2" x14ac:dyDescent="0.35">
      <c r="A27" s="15" t="s">
        <v>31</v>
      </c>
      <c r="B27" s="31">
        <f>B26*B5</f>
        <v>0</v>
      </c>
    </row>
    <row r="28" spans="1:2" x14ac:dyDescent="0.35">
      <c r="A28" s="29" t="s">
        <v>36</v>
      </c>
      <c r="B28" s="7">
        <f>274*B11</f>
        <v>0</v>
      </c>
    </row>
    <row r="29" spans="1:2" x14ac:dyDescent="0.35">
      <c r="A29" s="30" t="s">
        <v>33</v>
      </c>
      <c r="B29" s="2"/>
    </row>
    <row r="30" spans="1:2" ht="15" thickBot="1" x14ac:dyDescent="0.4">
      <c r="A30" s="16" t="s">
        <v>15</v>
      </c>
      <c r="B30" s="28">
        <f>B25+B27+B28</f>
        <v>364</v>
      </c>
    </row>
    <row r="31" spans="1:2" ht="15" thickTop="1" x14ac:dyDescent="0.35"/>
    <row r="32" spans="1:2" x14ac:dyDescent="0.35">
      <c r="A32" s="17" t="s">
        <v>26</v>
      </c>
    </row>
    <row r="33" spans="1:2" ht="33" customHeight="1" x14ac:dyDescent="0.35">
      <c r="A33" s="3" t="s">
        <v>25</v>
      </c>
      <c r="B33" s="3"/>
    </row>
    <row r="34" spans="1:2" x14ac:dyDescent="0.35">
      <c r="A34" s="4" t="s">
        <v>24</v>
      </c>
      <c r="B34" s="4"/>
    </row>
  </sheetData>
  <sheetProtection sheet="1" selectLockedCells="1"/>
  <mergeCells count="2">
    <mergeCell ref="A1:B1"/>
    <mergeCell ref="A2:B2"/>
  </mergeCells>
  <pageMargins left="0.7" right="0.7" top="0.75" bottom="0.75" header="0.3" footer="0.3"/>
  <pageSetup scale="7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List!$A$3:$A$4</xm:f>
          </x14:formula1>
          <xm:sqref>B7 B10</xm:sqref>
        </x14:dataValidation>
        <x14:dataValidation type="list" allowBlank="1" showInputMessage="1" showErrorMessage="1" xr:uid="{00000000-0002-0000-0100-000001000000}">
          <x14:formula1>
            <xm:f>List!$A$17:$A$20</xm:f>
          </x14:formula1>
          <xm:sqref>B26</xm:sqref>
        </x14:dataValidation>
        <x14:dataValidation type="list" allowBlank="1" showInputMessage="1" showErrorMessage="1" xr:uid="{00000000-0002-0000-0100-000002000000}">
          <x14:formula1>
            <xm:f>List!$A$5:$A$8</xm:f>
          </x14:formula1>
          <xm:sqref>B12</xm:sqref>
        </x14:dataValidation>
        <x14:dataValidation type="list" allowBlank="1" showInputMessage="1" showErrorMessage="1" xr:uid="{00000000-0002-0000-0100-000003000000}">
          <x14:formula1>
            <xm:f>List!$A$1:$A$2</xm:f>
          </x14:formula1>
          <xm:sqref>B8:B9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sqref="A1:A20"/>
    </sheetView>
  </sheetViews>
  <sheetFormatPr defaultColWidth="8.81640625" defaultRowHeight="14.5" x14ac:dyDescent="0.35"/>
  <cols>
    <col min="1" max="1" width="49" style="8" customWidth="1"/>
    <col min="2" max="16384" width="8.81640625" style="8"/>
  </cols>
  <sheetData>
    <row r="1" spans="1:1" x14ac:dyDescent="0.35">
      <c r="A1" s="8" t="s">
        <v>7</v>
      </c>
    </row>
    <row r="2" spans="1:1" x14ac:dyDescent="0.35">
      <c r="A2" s="8" t="s">
        <v>27</v>
      </c>
    </row>
    <row r="3" spans="1:1" x14ac:dyDescent="0.35">
      <c r="A3" s="8" t="s">
        <v>9</v>
      </c>
    </row>
    <row r="4" spans="1:1" x14ac:dyDescent="0.35">
      <c r="A4" s="8" t="s">
        <v>10</v>
      </c>
    </row>
    <row r="5" spans="1:1" x14ac:dyDescent="0.35">
      <c r="A5" s="18">
        <v>568</v>
      </c>
    </row>
    <row r="6" spans="1:1" x14ac:dyDescent="0.35">
      <c r="A6" s="18">
        <v>459</v>
      </c>
    </row>
    <row r="7" spans="1:1" x14ac:dyDescent="0.35">
      <c r="A7" s="18">
        <v>382</v>
      </c>
    </row>
    <row r="8" spans="1:1" x14ac:dyDescent="0.35">
      <c r="A8" s="18">
        <v>130</v>
      </c>
    </row>
    <row r="9" spans="1:1" x14ac:dyDescent="0.35">
      <c r="A9" s="18">
        <v>3478</v>
      </c>
    </row>
    <row r="10" spans="1:1" x14ac:dyDescent="0.35">
      <c r="A10" s="18">
        <v>3170</v>
      </c>
    </row>
    <row r="11" spans="1:1" x14ac:dyDescent="0.35">
      <c r="A11" s="18">
        <v>2644</v>
      </c>
    </row>
    <row r="12" spans="1:1" x14ac:dyDescent="0.35">
      <c r="A12" s="18">
        <v>1558</v>
      </c>
    </row>
    <row r="13" spans="1:1" x14ac:dyDescent="0.35">
      <c r="A13" s="18">
        <v>682</v>
      </c>
    </row>
    <row r="14" spans="1:1" x14ac:dyDescent="0.35">
      <c r="A14" s="18">
        <v>545</v>
      </c>
    </row>
    <row r="15" spans="1:1" x14ac:dyDescent="0.35">
      <c r="A15" s="18">
        <v>457</v>
      </c>
    </row>
    <row r="16" spans="1:1" x14ac:dyDescent="0.35">
      <c r="A16" s="18">
        <v>260</v>
      </c>
    </row>
    <row r="17" spans="1:1" x14ac:dyDescent="0.35">
      <c r="A17" s="18">
        <v>788</v>
      </c>
    </row>
    <row r="18" spans="1:1" x14ac:dyDescent="0.35">
      <c r="A18" s="18">
        <v>679</v>
      </c>
    </row>
    <row r="19" spans="1:1" x14ac:dyDescent="0.35">
      <c r="A19" s="18">
        <v>569</v>
      </c>
    </row>
    <row r="20" spans="1:1" x14ac:dyDescent="0.35">
      <c r="A20" s="18">
        <v>312</v>
      </c>
    </row>
  </sheetData>
  <sheetProtection sheet="1" selectLockedCells="1"/>
  <dataValidations count="1">
    <dataValidation type="list" allowBlank="1" showInputMessage="1" showErrorMessage="1" sqref="A17:A20" xr:uid="{00000000-0002-0000-0200-000000000000}">
      <formula1>$A$17:$A$20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Sub_RwConst</vt:lpstr>
      <vt:lpstr>Comm_Multi</vt:lpstr>
      <vt:lpstr>List</vt:lpstr>
      <vt:lpstr>Sub_RwConst!Print_Area</vt:lpstr>
    </vt:vector>
  </TitlesOfParts>
  <Company>St Johns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sbestes</dc:creator>
  <cp:lastModifiedBy>Amy Ring</cp:lastModifiedBy>
  <cp:lastPrinted>2024-01-19T18:02:53Z</cp:lastPrinted>
  <dcterms:created xsi:type="dcterms:W3CDTF">2017-04-28T19:20:30Z</dcterms:created>
  <dcterms:modified xsi:type="dcterms:W3CDTF">2024-07-02T16:59:09Z</dcterms:modified>
  <cp:contentStatus/>
</cp:coreProperties>
</file>